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FLO\Desktop\1STMG SDGN\"/>
    </mc:Choice>
  </mc:AlternateContent>
  <xr:revisionPtr revIDLastSave="0" documentId="8_{CD4B711A-8675-421F-9413-646BD22A59F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otion2_corr (2)" sheetId="24" r:id="rId1"/>
    <sheet name="Appli10_doc" sheetId="21" r:id="rId2"/>
    <sheet name="Appli10_données" sheetId="22" r:id="rId3"/>
    <sheet name="Appli10_données2" sheetId="2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4" l="1"/>
  <c r="C34" i="24"/>
  <c r="D31" i="24"/>
  <c r="C31" i="24"/>
  <c r="D30" i="24"/>
  <c r="C30" i="24"/>
  <c r="D27" i="24"/>
  <c r="C27" i="24"/>
  <c r="D16" i="24"/>
  <c r="C16" i="24"/>
  <c r="F13" i="24"/>
  <c r="D13" i="24"/>
  <c r="C13" i="24"/>
  <c r="G11" i="24"/>
  <c r="E11" i="24"/>
  <c r="G10" i="24"/>
  <c r="E10" i="24"/>
  <c r="F8" i="24"/>
  <c r="F9" i="24" s="1"/>
  <c r="F14" i="24" s="1"/>
  <c r="D8" i="24"/>
  <c r="D12" i="24" s="1"/>
  <c r="C8" i="24"/>
  <c r="C9" i="24" s="1"/>
  <c r="C14" i="24" s="1"/>
  <c r="G7" i="24"/>
  <c r="E7" i="24"/>
  <c r="F5" i="24"/>
  <c r="F16" i="24" s="1"/>
  <c r="D5" i="24"/>
  <c r="C5" i="24"/>
  <c r="D27" i="22"/>
  <c r="D28" i="22"/>
  <c r="D29" i="22"/>
  <c r="D30" i="22"/>
  <c r="D31" i="22"/>
  <c r="B41" i="22"/>
  <c r="C40" i="22" s="1"/>
  <c r="I6" i="21"/>
  <c r="I7" i="21"/>
  <c r="I8" i="21"/>
  <c r="I9" i="21"/>
  <c r="I10" i="21"/>
  <c r="D17" i="24" l="1"/>
  <c r="D4" i="24"/>
  <c r="C20" i="24"/>
  <c r="G8" i="24"/>
  <c r="F12" i="24"/>
  <c r="D21" i="24"/>
  <c r="D9" i="24"/>
  <c r="E8" i="24"/>
  <c r="C12" i="24"/>
  <c r="D20" i="24"/>
  <c r="F20" i="24"/>
  <c r="C21" i="24"/>
  <c r="F21" i="24"/>
  <c r="C38" i="22"/>
  <c r="C37" i="22"/>
  <c r="C39" i="22"/>
  <c r="E9" i="24" l="1"/>
  <c r="D14" i="24"/>
  <c r="G9" i="24"/>
  <c r="C17" i="24"/>
  <c r="C4" i="24"/>
  <c r="F4" i="24"/>
  <c r="F17" i="24"/>
  <c r="D18" i="24"/>
  <c r="D19" i="24"/>
  <c r="D33" i="24"/>
  <c r="E12" i="24"/>
  <c r="G12" i="24"/>
  <c r="F19" i="24" l="1"/>
  <c r="F18" i="24"/>
  <c r="C18" i="24"/>
  <c r="C33" i="24"/>
  <c r="C19" i="24"/>
</calcChain>
</file>

<file path=xl/sharedStrings.xml><?xml version="1.0" encoding="utf-8"?>
<sst xmlns="http://schemas.openxmlformats.org/spreadsheetml/2006/main" count="102" uniqueCount="77">
  <si>
    <t>Indicateurs</t>
  </si>
  <si>
    <t>N-1</t>
  </si>
  <si>
    <t>N</t>
  </si>
  <si>
    <t>% évol</t>
  </si>
  <si>
    <t>Chiffre d'affaires</t>
  </si>
  <si>
    <t>Taux d'occupation (TO)</t>
  </si>
  <si>
    <t>Nbre moyen de chambre occupées</t>
  </si>
  <si>
    <t>Nbre total de chambres disponibles</t>
  </si>
  <si>
    <t>% de chambres occupées</t>
  </si>
  <si>
    <t>Nbre de nuitées</t>
  </si>
  <si>
    <t>Nbre d'arrivées</t>
  </si>
  <si>
    <t>Taux de captage = nb petits dej/nbre nuitées</t>
  </si>
  <si>
    <t>Nbre petits déjeuners</t>
  </si>
  <si>
    <t>mesure la performance du processus de vente à la reception</t>
  </si>
  <si>
    <t>Px de vente moyen d'une chambre</t>
  </si>
  <si>
    <t>Chiffre d'affaires location</t>
  </si>
  <si>
    <t>situe un prix de vente moyen d'une chambre</t>
  </si>
  <si>
    <t>Nbre réservations annulées</t>
  </si>
  <si>
    <t>mesure le % de clt qui n'ont pas respecté leurs engagements</t>
  </si>
  <si>
    <t>Nbre nuitées d'affaire</t>
  </si>
  <si>
    <t>Taux tourisme d'affaire</t>
  </si>
  <si>
    <t>vers 35%</t>
  </si>
  <si>
    <t>Nantes</t>
  </si>
  <si>
    <t>A'H</t>
  </si>
  <si>
    <t>%/obj</t>
  </si>
  <si>
    <t>Obj</t>
  </si>
  <si>
    <t>Revenu moyen/chambre louée</t>
  </si>
  <si>
    <t>Revenu moyen/chambre disponible (RevPar)</t>
  </si>
  <si>
    <t>Durée moyenne des séjours (en j)</t>
  </si>
  <si>
    <t>Taux de no show = Nb résa annulées/nb nuitées</t>
  </si>
  <si>
    <t>mesure le type de cclientèle (de passage ou de séjour) + capacité à retenir les clients</t>
  </si>
  <si>
    <t>Chambres disponibles</t>
  </si>
  <si>
    <t>Parts de marché en Nb chambre dispo</t>
  </si>
  <si>
    <t>Taux de fidèlité</t>
  </si>
  <si>
    <t>Analyse
des
effectifs</t>
  </si>
  <si>
    <t>Nbre de salariés</t>
  </si>
  <si>
    <t>Nbre de demissions</t>
  </si>
  <si>
    <t>Nbre de licenciements</t>
  </si>
  <si>
    <t>Taux de féminisation</t>
  </si>
  <si>
    <t>Ancienneté moyenne</t>
  </si>
  <si>
    <t>La formation</t>
  </si>
  <si>
    <t>Budget de formation en % de la masse salariale</t>
  </si>
  <si>
    <t>N-2</t>
  </si>
  <si>
    <t>CA Atlantic'Hotel</t>
  </si>
  <si>
    <t>CA Nantes</t>
  </si>
  <si>
    <t>Atlantic'Hôtel au 31/12/N - Données annuelles</t>
  </si>
  <si>
    <t>Nbre de chambres Atlantic'Hôtel</t>
  </si>
  <si>
    <r>
      <rPr>
        <sz val="11"/>
        <color theme="1"/>
        <rFont val="Calibri"/>
        <family val="2"/>
      </rPr>
      <t>Â</t>
    </r>
    <r>
      <rPr>
        <sz val="11"/>
        <color theme="1"/>
        <rFont val="Calibri"/>
        <family val="2"/>
        <scheme val="minor"/>
      </rPr>
      <t>ge moyen</t>
    </r>
  </si>
  <si>
    <t>Nbre d'établissements</t>
  </si>
  <si>
    <t>Taux d'occupation moyen</t>
  </si>
  <si>
    <t>Nbre de chambres Nantes</t>
  </si>
  <si>
    <t>Temps moyen de formation en heures</t>
  </si>
  <si>
    <t>Budget formation en % masse salariale</t>
  </si>
  <si>
    <t>Analyse de la formation</t>
  </si>
  <si>
    <t>Taux d'absentéisme</t>
  </si>
  <si>
    <t>%
/ N-1</t>
  </si>
  <si>
    <t>Analyse des effectifs</t>
  </si>
  <si>
    <t>Analyse des rémunérations</t>
  </si>
  <si>
    <t>TABLEAU DE BORD au 31/12/N</t>
  </si>
  <si>
    <t>Agence.com</t>
  </si>
  <si>
    <t>Pas satisfait</t>
  </si>
  <si>
    <t>Peu satisfait</t>
  </si>
  <si>
    <t>Satisfait</t>
  </si>
  <si>
    <t>Très satisfait</t>
  </si>
  <si>
    <t>Baromètre social : Votre opinion sur le climat social dans l'entreprise</t>
  </si>
  <si>
    <r>
      <rPr>
        <sz val="11"/>
        <color theme="1"/>
        <rFont val="Calibri"/>
        <family val="2"/>
      </rPr>
      <t>Âg</t>
    </r>
    <r>
      <rPr>
        <sz val="11"/>
        <color theme="1"/>
        <rFont val="Calibri"/>
        <family val="2"/>
        <scheme val="minor"/>
      </rPr>
      <t>e moyen</t>
    </r>
  </si>
  <si>
    <t>Réalisé N</t>
  </si>
  <si>
    <t>Objectif N</t>
  </si>
  <si>
    <t>Temps moyen de formation en heure</t>
  </si>
  <si>
    <t>Rémunération brute moyenne</t>
  </si>
  <si>
    <t>Plus de 50 ans</t>
  </si>
  <si>
    <t>40 à 50 ans</t>
  </si>
  <si>
    <t>30 à 40 ans</t>
  </si>
  <si>
    <t>Moins 30 ans</t>
  </si>
  <si>
    <t>Femmes</t>
  </si>
  <si>
    <t>Hommes</t>
  </si>
  <si>
    <t>Parts de marché en CA 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</si>
</sst>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#,##0.0"/>
    <numFmt numFmtId="166" formatCode="0.0&quot; ans&quot;"/>
    <numFmt numFmtId="167" formatCode="0.0"/>
    <numFmt numFmtId="168" formatCode="0&quot; H&quot;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Lucida Console"/>
      <family val="3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0"/>
      <name val="Lucida Console"/>
      <family val="3"/>
    </font>
    <font>
      <b/>
      <sz val="18"/>
      <name val="Lucida Console"/>
      <family val="3"/>
    </font>
    <font>
      <b/>
      <sz val="12"/>
      <color theme="0"/>
      <name val="Calibri"/>
      <family val="2"/>
    </font>
    <font>
      <b/>
      <sz val="22"/>
      <color theme="0"/>
      <name val="Lucida Console"/>
      <family val="3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left"/>
    </xf>
    <xf numFmtId="3" fontId="0" fillId="0" borderId="0" xfId="0" applyNumberFormat="1"/>
    <xf numFmtId="0" fontId="0" fillId="0" borderId="5" xfId="0" applyBorder="1"/>
    <xf numFmtId="9" fontId="0" fillId="0" borderId="5" xfId="0" applyNumberFormat="1" applyBorder="1"/>
    <xf numFmtId="0" fontId="0" fillId="3" borderId="4" xfId="0" applyFill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2" fillId="0" borderId="13" xfId="0" applyFont="1" applyBorder="1"/>
    <xf numFmtId="0" fontId="0" fillId="2" borderId="13" xfId="0" applyFill="1" applyBorder="1"/>
    <xf numFmtId="0" fontId="0" fillId="3" borderId="13" xfId="0" applyFill="1" applyBorder="1"/>
    <xf numFmtId="0" fontId="0" fillId="0" borderId="14" xfId="0" applyBorder="1"/>
    <xf numFmtId="0" fontId="0" fillId="0" borderId="16" xfId="0" applyBorder="1"/>
    <xf numFmtId="0" fontId="2" fillId="0" borderId="16" xfId="0" applyFont="1" applyBorder="1"/>
    <xf numFmtId="0" fontId="0" fillId="2" borderId="16" xfId="0" applyFill="1" applyBorder="1"/>
    <xf numFmtId="0" fontId="0" fillId="3" borderId="16" xfId="0" applyFill="1" applyBorder="1"/>
    <xf numFmtId="0" fontId="0" fillId="0" borderId="17" xfId="0" applyBorder="1"/>
    <xf numFmtId="3" fontId="2" fillId="0" borderId="11" xfId="0" applyNumberFormat="1" applyFont="1" applyBorder="1"/>
    <xf numFmtId="3" fontId="0" fillId="0" borderId="11" xfId="0" applyNumberFormat="1" applyBorder="1"/>
    <xf numFmtId="4" fontId="0" fillId="2" borderId="11" xfId="0" applyNumberFormat="1" applyFill="1" applyBorder="1"/>
    <xf numFmtId="164" fontId="0" fillId="0" borderId="11" xfId="0" applyNumberFormat="1" applyBorder="1"/>
    <xf numFmtId="165" fontId="0" fillId="3" borderId="11" xfId="0" applyNumberFormat="1" applyFill="1" applyBorder="1"/>
    <xf numFmtId="164" fontId="0" fillId="0" borderId="12" xfId="0" applyNumberFormat="1" applyBorder="1"/>
    <xf numFmtId="3" fontId="2" fillId="0" borderId="4" xfId="0" applyNumberFormat="1" applyFont="1" applyBorder="1"/>
    <xf numFmtId="0" fontId="0" fillId="0" borderId="6" xfId="0" applyBorder="1"/>
    <xf numFmtId="3" fontId="0" fillId="0" borderId="4" xfId="0" applyNumberFormat="1" applyBorder="1"/>
    <xf numFmtId="4" fontId="0" fillId="2" borderId="4" xfId="0" applyNumberFormat="1" applyFill="1" applyBorder="1"/>
    <xf numFmtId="164" fontId="0" fillId="0" borderId="4" xfId="0" applyNumberFormat="1" applyBorder="1"/>
    <xf numFmtId="165" fontId="0" fillId="3" borderId="4" xfId="0" applyNumberFormat="1" applyFill="1" applyBorder="1"/>
    <xf numFmtId="164" fontId="0" fillId="0" borderId="7" xfId="0" applyNumberFormat="1" applyBorder="1"/>
    <xf numFmtId="1" fontId="0" fillId="3" borderId="11" xfId="0" applyNumberFormat="1" applyFill="1" applyBorder="1"/>
    <xf numFmtId="9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64" fontId="0" fillId="2" borderId="4" xfId="0" applyNumberFormat="1" applyFill="1" applyBorder="1"/>
    <xf numFmtId="164" fontId="0" fillId="2" borderId="11" xfId="0" applyNumberForma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0" fillId="3" borderId="4" xfId="0" applyNumberFormat="1" applyFill="1" applyBorder="1"/>
    <xf numFmtId="164" fontId="0" fillId="3" borderId="11" xfId="0" applyNumberFormat="1" applyFill="1" applyBorder="1"/>
    <xf numFmtId="0" fontId="6" fillId="0" borderId="0" xfId="0" applyFont="1"/>
    <xf numFmtId="0" fontId="2" fillId="0" borderId="4" xfId="0" applyFont="1" applyBorder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4" fontId="0" fillId="0" borderId="0" xfId="0" applyNumberFormat="1"/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horizontal="left" vertical="center" readingOrder="1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6" xfId="0" applyNumberFormat="1" applyBorder="1"/>
    <xf numFmtId="0" fontId="0" fillId="0" borderId="2" xfId="0" applyBorder="1"/>
    <xf numFmtId="3" fontId="0" fillId="0" borderId="6" xfId="0" applyNumberFormat="1" applyBorder="1" applyAlignment="1">
      <alignment horizontal="right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3" fontId="0" fillId="0" borderId="5" xfId="0" applyNumberFormat="1" applyBorder="1" applyAlignment="1">
      <alignment horizontal="right"/>
    </xf>
    <xf numFmtId="0" fontId="10" fillId="5" borderId="15" xfId="0" applyFont="1" applyFill="1" applyBorder="1"/>
    <xf numFmtId="0" fontId="1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10" fillId="7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164" fontId="0" fillId="9" borderId="25" xfId="0" applyNumberFormat="1" applyFill="1" applyBorder="1"/>
    <xf numFmtId="0" fontId="0" fillId="10" borderId="25" xfId="0" applyFill="1" applyBorder="1" applyAlignment="1">
      <alignment horizontal="center"/>
    </xf>
    <xf numFmtId="167" fontId="0" fillId="0" borderId="25" xfId="0" applyNumberFormat="1" applyBorder="1" applyAlignment="1">
      <alignment horizontal="center"/>
    </xf>
    <xf numFmtId="0" fontId="0" fillId="0" borderId="25" xfId="0" applyBorder="1"/>
    <xf numFmtId="166" fontId="0" fillId="10" borderId="25" xfId="0" applyNumberFormat="1" applyFill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4" fontId="0" fillId="0" borderId="25" xfId="0" applyNumberFormat="1" applyBorder="1"/>
    <xf numFmtId="9" fontId="0" fillId="10" borderId="25" xfId="0" applyNumberFormat="1" applyFill="1" applyBorder="1" applyAlignment="1">
      <alignment horizontal="center"/>
    </xf>
    <xf numFmtId="9" fontId="0" fillId="0" borderId="25" xfId="0" applyNumberFormat="1" applyBorder="1" applyAlignment="1">
      <alignment horizontal="center"/>
    </xf>
    <xf numFmtId="164" fontId="0" fillId="10" borderId="25" xfId="0" applyNumberFormat="1" applyFill="1" applyBorder="1"/>
    <xf numFmtId="0" fontId="0" fillId="0" borderId="25" xfId="0" applyBorder="1" applyAlignment="1">
      <alignment horizontal="center"/>
    </xf>
    <xf numFmtId="0" fontId="1" fillId="8" borderId="2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11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0" fontId="17" fillId="11" borderId="0" xfId="0" applyFont="1" applyFill="1" applyAlignment="1">
      <alignment horizontal="left" vertical="center"/>
    </xf>
    <xf numFmtId="164" fontId="0" fillId="9" borderId="9" xfId="0" applyNumberFormat="1" applyFill="1" applyBorder="1"/>
    <xf numFmtId="0" fontId="0" fillId="10" borderId="8" xfId="0" applyFill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4" fontId="0" fillId="9" borderId="6" xfId="0" applyNumberFormat="1" applyFill="1" applyBorder="1"/>
    <xf numFmtId="166" fontId="0" fillId="10" borderId="5" xfId="0" applyNumberFormat="1" applyFill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9" fontId="0" fillId="10" borderId="5" xfId="0" applyNumberForma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164" fontId="0" fillId="10" borderId="5" xfId="0" applyNumberFormat="1" applyFill="1" applyBorder="1"/>
    <xf numFmtId="0" fontId="0" fillId="10" borderId="5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/>
    </xf>
    <xf numFmtId="168" fontId="0" fillId="0" borderId="9" xfId="0" applyNumberFormat="1" applyBorder="1"/>
    <xf numFmtId="168" fontId="0" fillId="0" borderId="8" xfId="0" applyNumberFormat="1" applyBorder="1"/>
    <xf numFmtId="10" fontId="0" fillId="0" borderId="9" xfId="0" applyNumberFormat="1" applyBorder="1"/>
    <xf numFmtId="10" fontId="0" fillId="0" borderId="8" xfId="0" applyNumberFormat="1" applyBorder="1"/>
    <xf numFmtId="0" fontId="0" fillId="0" borderId="3" xfId="0" applyBorder="1"/>
    <xf numFmtId="0" fontId="0" fillId="0" borderId="27" xfId="0" applyBorder="1"/>
    <xf numFmtId="0" fontId="2" fillId="0" borderId="28" xfId="0" applyFont="1" applyBorder="1"/>
    <xf numFmtId="3" fontId="0" fillId="0" borderId="29" xfId="0" applyNumberFormat="1" applyBorder="1"/>
    <xf numFmtId="3" fontId="0" fillId="0" borderId="30" xfId="0" applyNumberFormat="1" applyBorder="1"/>
    <xf numFmtId="0" fontId="0" fillId="0" borderId="31" xfId="0" applyBorder="1"/>
    <xf numFmtId="0" fontId="0" fillId="0" borderId="0" xfId="0" applyAlignment="1">
      <alignment horizontal="right"/>
    </xf>
    <xf numFmtId="0" fontId="1" fillId="5" borderId="21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/>
    </xf>
    <xf numFmtId="0" fontId="14" fillId="8" borderId="0" xfId="0" applyFont="1" applyFill="1" applyAlignment="1">
      <alignment horizontal="center" vertical="center"/>
    </xf>
    <xf numFmtId="0" fontId="14" fillId="8" borderId="26" xfId="0" applyFont="1" applyFill="1" applyBorder="1" applyAlignment="1">
      <alignment horizontal="center" vertical="center" wrapText="1"/>
    </xf>
    <xf numFmtId="0" fontId="14" fillId="8" borderId="0" xfId="0" applyFont="1" applyFill="1" applyAlignment="1">
      <alignment horizontal="center" vertical="center" wrapText="1"/>
    </xf>
    <xf numFmtId="164" fontId="3" fillId="12" borderId="6" xfId="0" applyNumberFormat="1" applyFont="1" applyFill="1" applyBorder="1"/>
    <xf numFmtId="164" fontId="3" fillId="12" borderId="9" xfId="0" applyNumberFormat="1" applyFont="1" applyFill="1" applyBorder="1"/>
    <xf numFmtId="164" fontId="5" fillId="12" borderId="6" xfId="0" applyNumberFormat="1" applyFont="1" applyFill="1" applyBorder="1"/>
    <xf numFmtId="164" fontId="4" fillId="12" borderId="6" xfId="0" applyNumberFormat="1" applyFont="1" applyFill="1" applyBorder="1"/>
    <xf numFmtId="164" fontId="4" fillId="12" borderId="9" xfId="0" applyNumberFormat="1" applyFont="1" applyFill="1" applyBorder="1"/>
    <xf numFmtId="164" fontId="2" fillId="12" borderId="5" xfId="0" applyNumberFormat="1" applyFont="1" applyFill="1" applyBorder="1"/>
    <xf numFmtId="164" fontId="2" fillId="12" borderId="6" xfId="0" applyNumberFormat="1" applyFont="1" applyFill="1" applyBorder="1"/>
    <xf numFmtId="164" fontId="2" fillId="12" borderId="8" xfId="0" applyNumberFormat="1" applyFont="1" applyFill="1" applyBorder="1"/>
    <xf numFmtId="164" fontId="2" fillId="1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E7E7FF"/>
      <color rgb="FFCCCCFF"/>
      <color rgb="FF33CCCC"/>
      <color rgb="FF9CC97D"/>
      <color rgb="FFFF8669"/>
      <color rgb="FFE71DCF"/>
      <color rgb="FFFDCDEE"/>
      <color rgb="FFF8F9FA"/>
      <color rgb="FF2863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399795230816239"/>
          <c:y val="1.3289802189360481E-3"/>
        </c:manualLayout>
      </c:layout>
      <c:overlay val="0"/>
      <c:txPr>
        <a:bodyPr/>
        <a:lstStyle/>
        <a:p>
          <a:pPr>
            <a:defRPr sz="1200"/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Appli10_données!$A$2</c:f>
              <c:strCache>
                <c:ptCount val="1"/>
                <c:pt idx="0">
                  <c:v>Rémunération brute moyenne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65CB-43A1-A834-AF4E89E4B26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3-65CB-43A1-A834-AF4E89E4B266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65CB-43A1-A834-AF4E89E4B266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Appli10_données!$B$1:$D$1</c:f>
              <c:strCache>
                <c:ptCount val="3"/>
                <c:pt idx="0">
                  <c:v>N-2</c:v>
                </c:pt>
                <c:pt idx="1">
                  <c:v>N-1</c:v>
                </c:pt>
                <c:pt idx="2">
                  <c:v>N</c:v>
                </c:pt>
              </c:strCache>
            </c:strRef>
          </c:cat>
          <c:val>
            <c:numRef>
              <c:f>Appli10_données!$B$2:$D$2</c:f>
              <c:numCache>
                <c:formatCode>#,##0</c:formatCode>
                <c:ptCount val="3"/>
                <c:pt idx="0">
                  <c:v>1567</c:v>
                </c:pt>
                <c:pt idx="1">
                  <c:v>1590</c:v>
                </c:pt>
                <c:pt idx="2">
                  <c:v>1607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CB-43A1-A834-AF4E89E4B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639808"/>
        <c:axId val="115835648"/>
      </c:barChart>
      <c:catAx>
        <c:axId val="11563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835648"/>
        <c:crosses val="autoZero"/>
        <c:auto val="1"/>
        <c:lblAlgn val="ctr"/>
        <c:lblOffset val="100"/>
        <c:noMultiLvlLbl val="0"/>
      </c:catAx>
      <c:valAx>
        <c:axId val="1158356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15639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69886764583842"/>
          <c:y val="9.5008823254225036E-2"/>
          <c:w val="0.80678744145660464"/>
          <c:h val="0.731922664339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Appli10_données!$A$7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1-0D1E-4C5A-AC84-19C83872EA0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1E-4C5A-AC84-19C83872EA0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1E-4C5A-AC84-19C83872EA08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D1E-4C5A-AC84-19C83872EA08}"/>
                </c:ext>
              </c:extLst>
            </c:dLbl>
            <c:dLbl>
              <c:idx val="1"/>
              <c:layout>
                <c:manualLayout>
                  <c:x val="0"/>
                  <c:y val="2.7210884353741537E-2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1E-4C5A-AC84-19C83872EA0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Appli10_données!$C$6:$D$6</c:f>
              <c:strCache>
                <c:ptCount val="2"/>
                <c:pt idx="0">
                  <c:v>Objectif N</c:v>
                </c:pt>
                <c:pt idx="1">
                  <c:v>Réalisé N</c:v>
                </c:pt>
              </c:strCache>
            </c:strRef>
          </c:cat>
          <c:val>
            <c:numRef>
              <c:f>Appli10_données!$C$7:$D$7</c:f>
              <c:numCache>
                <c:formatCode>0.00%</c:formatCode>
                <c:ptCount val="2"/>
                <c:pt idx="0">
                  <c:v>0.05</c:v>
                </c:pt>
                <c:pt idx="1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E-4C5A-AC84-19C83872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91968"/>
        <c:axId val="130447616"/>
      </c:barChart>
      <c:catAx>
        <c:axId val="126691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447616"/>
        <c:crosses val="autoZero"/>
        <c:auto val="1"/>
        <c:lblAlgn val="ctr"/>
        <c:lblOffset val="100"/>
        <c:noMultiLvlLbl val="0"/>
      </c:catAx>
      <c:valAx>
        <c:axId val="13044761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266919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69886764583842"/>
          <c:y val="9.5008823254225036E-2"/>
          <c:w val="0.80678744145660464"/>
          <c:h val="0.731922664339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Appli10_données!$A$11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1-0206-4188-9E4C-9D201B52E09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0206-4188-9E4C-9D201B52E0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206-4188-9E4C-9D201B52E090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Appli10_données!$C$10:$D$10</c:f>
              <c:strCache>
                <c:ptCount val="2"/>
                <c:pt idx="0">
                  <c:v>Objectif N</c:v>
                </c:pt>
                <c:pt idx="1">
                  <c:v>Réalisé N</c:v>
                </c:pt>
              </c:strCache>
            </c:strRef>
          </c:cat>
          <c:val>
            <c:numRef>
              <c:f>Appli10_données!$C$11:$D$11</c:f>
              <c:numCache>
                <c:formatCode>0" H"</c:formatCode>
                <c:ptCount val="2"/>
                <c:pt idx="0">
                  <c:v>95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06-4188-9E4C-9D201B52E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16672"/>
        <c:axId val="100318208"/>
      </c:barChart>
      <c:catAx>
        <c:axId val="10031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318208"/>
        <c:crosses val="autoZero"/>
        <c:auto val="1"/>
        <c:lblAlgn val="ctr"/>
        <c:lblOffset val="100"/>
        <c:noMultiLvlLbl val="0"/>
      </c:catAx>
      <c:valAx>
        <c:axId val="10031820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 H&quot;" sourceLinked="1"/>
        <c:majorTickMark val="out"/>
        <c:minorTickMark val="none"/>
        <c:tickLblPos val="nextTo"/>
        <c:crossAx val="100316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Appli10_données2!$B$1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numFmt formatCode="General;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Appli10_données2!$A$2:$A$5</c:f>
              <c:strCache>
                <c:ptCount val="4"/>
                <c:pt idx="0">
                  <c:v>Moins 30 ans</c:v>
                </c:pt>
                <c:pt idx="1">
                  <c:v>30 à 40 ans</c:v>
                </c:pt>
                <c:pt idx="2">
                  <c:v>40 à 50 ans</c:v>
                </c:pt>
                <c:pt idx="3">
                  <c:v>Plus de 50 ans</c:v>
                </c:pt>
              </c:strCache>
            </c:strRef>
          </c:cat>
          <c:val>
            <c:numRef>
              <c:f>Appli10_données2!$B$2:$B$5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7-408D-AEF7-D44944E9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0167552"/>
        <c:axId val="110169088"/>
      </c:barChart>
      <c:barChart>
        <c:barDir val="bar"/>
        <c:grouping val="clustered"/>
        <c:varyColors val="0"/>
        <c:ser>
          <c:idx val="1"/>
          <c:order val="1"/>
          <c:tx>
            <c:strRef>
              <c:f>Appli10_données2!$C$1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0099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Appli10_données2!$A$2:$A$5</c:f>
              <c:strCache>
                <c:ptCount val="4"/>
                <c:pt idx="0">
                  <c:v>Moins 30 ans</c:v>
                </c:pt>
                <c:pt idx="1">
                  <c:v>30 à 40 ans</c:v>
                </c:pt>
                <c:pt idx="2">
                  <c:v>40 à 50 ans</c:v>
                </c:pt>
                <c:pt idx="3">
                  <c:v>Plus de 50 ans</c:v>
                </c:pt>
              </c:strCache>
            </c:strRef>
          </c:cat>
          <c:val>
            <c:numRef>
              <c:f>Appli10_données2!$C$2:$C$5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7-408D-AEF7-D44944E96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0201088"/>
        <c:axId val="110199552"/>
      </c:barChart>
      <c:catAx>
        <c:axId val="110167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10169088"/>
        <c:crosses val="autoZero"/>
        <c:auto val="1"/>
        <c:lblAlgn val="ctr"/>
        <c:lblOffset val="100"/>
        <c:noMultiLvlLbl val="0"/>
      </c:catAx>
      <c:valAx>
        <c:axId val="110169088"/>
        <c:scaling>
          <c:orientation val="minMax"/>
        </c:scaling>
        <c:delete val="0"/>
        <c:axPos val="b"/>
        <c:majorGridlines/>
        <c:numFmt formatCode="General;General" sourceLinked="0"/>
        <c:majorTickMark val="out"/>
        <c:minorTickMark val="none"/>
        <c:tickLblPos val="nextTo"/>
        <c:crossAx val="110167552"/>
        <c:crosses val="autoZero"/>
        <c:crossBetween val="between"/>
      </c:valAx>
      <c:valAx>
        <c:axId val="1101995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10201088"/>
        <c:crosses val="max"/>
        <c:crossBetween val="between"/>
      </c:valAx>
      <c:catAx>
        <c:axId val="110201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199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Baromètre social </a:t>
            </a:r>
          </a:p>
          <a:p>
            <a:pPr>
              <a:defRPr sz="1100" b="1"/>
            </a:pPr>
            <a:r>
              <a:rPr lang="fr-FR" sz="1100" b="1"/>
              <a:t>Votre opinion sur le climat social dans l'entreprise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6C41-42B6-A324-8D77EA5B1270}"/>
              </c:ext>
            </c:extLst>
          </c:dPt>
          <c:dPt>
            <c:idx val="1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3-6C41-42B6-A324-8D77EA5B127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6C41-42B6-A324-8D77EA5B1270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6C41-42B6-A324-8D77EA5B1270}"/>
              </c:ext>
            </c:extLst>
          </c:dPt>
          <c:dLbls>
            <c:dLbl>
              <c:idx val="2"/>
              <c:layout>
                <c:manualLayout>
                  <c:x val="-7.2639225181598058E-2"/>
                  <c:y val="-0.227053140096618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1-42B6-A324-8D77EA5B1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Appli10_données!$A$37:$A$40</c:f>
              <c:strCache>
                <c:ptCount val="4"/>
                <c:pt idx="0">
                  <c:v>Très satisfait</c:v>
                </c:pt>
                <c:pt idx="1">
                  <c:v>Satisfait</c:v>
                </c:pt>
                <c:pt idx="2">
                  <c:v>Peu satisfait</c:v>
                </c:pt>
                <c:pt idx="3">
                  <c:v>Pas satisfait</c:v>
                </c:pt>
              </c:strCache>
            </c:strRef>
          </c:cat>
          <c:val>
            <c:numRef>
              <c:f>Appli10_données!$C$37:$C$40</c:f>
              <c:numCache>
                <c:formatCode>0.0%</c:formatCode>
                <c:ptCount val="4"/>
                <c:pt idx="0">
                  <c:v>6.25E-2</c:v>
                </c:pt>
                <c:pt idx="1">
                  <c:v>0.125</c:v>
                </c:pt>
                <c:pt idx="2">
                  <c:v>0.5</c:v>
                </c:pt>
                <c:pt idx="3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41-42B6-A324-8D77EA5B12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69886764583842"/>
          <c:y val="9.5008823254225036E-2"/>
          <c:w val="0.80678744145660464"/>
          <c:h val="0.7319226643399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Appli10_données!$A$7</c:f>
              <c:strCache>
                <c:ptCount val="1"/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E500-495D-885B-BBC7D3C692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E500-495D-885B-BBC7D3C692A4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Appli10_données!$B$6:$D$6</c:f>
              <c:strCache>
                <c:ptCount val="3"/>
                <c:pt idx="0">
                  <c:v>N-1</c:v>
                </c:pt>
                <c:pt idx="1">
                  <c:v>Objectif N</c:v>
                </c:pt>
                <c:pt idx="2">
                  <c:v>Réalisé N</c:v>
                </c:pt>
              </c:strCache>
            </c:strRef>
          </c:cat>
          <c:val>
            <c:numRef>
              <c:f>Appli10_données!$B$7:$D$7</c:f>
              <c:numCache>
                <c:formatCode>0.00%</c:formatCode>
                <c:ptCount val="3"/>
                <c:pt idx="0">
                  <c:v>1.7999999999999999E-2</c:v>
                </c:pt>
                <c:pt idx="1">
                  <c:v>0.05</c:v>
                </c:pt>
                <c:pt idx="2">
                  <c:v>2.1000000000000001E-2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00-495D-885B-BBC7D3C69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38720"/>
        <c:axId val="109840256"/>
      </c:barChart>
      <c:catAx>
        <c:axId val="10983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840256"/>
        <c:crosses val="autoZero"/>
        <c:auto val="1"/>
        <c:lblAlgn val="ctr"/>
        <c:lblOffset val="100"/>
        <c:noMultiLvlLbl val="0"/>
      </c:catAx>
      <c:valAx>
        <c:axId val="109840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%" sourceLinked="1"/>
        <c:majorTickMark val="out"/>
        <c:minorTickMark val="none"/>
        <c:tickLblPos val="nextTo"/>
        <c:crossAx val="109838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Appli10_données!$A$11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6887-4EF9-BB9B-AD7C039D3E9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6887-4EF9-BB9B-AD7C039D3E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Appli10_données!$B$10:$D$10</c:f>
              <c:strCache>
                <c:ptCount val="3"/>
                <c:pt idx="0">
                  <c:v>N-1</c:v>
                </c:pt>
                <c:pt idx="1">
                  <c:v>Objectif N</c:v>
                </c:pt>
                <c:pt idx="2">
                  <c:v>Réalisé N</c:v>
                </c:pt>
              </c:strCache>
            </c:strRef>
          </c:cat>
          <c:val>
            <c:numRef>
              <c:f>Appli10_données!$B$11:$D$11</c:f>
              <c:numCache>
                <c:formatCode>0" H"</c:formatCode>
                <c:ptCount val="3"/>
                <c:pt idx="0">
                  <c:v>34</c:v>
                </c:pt>
                <c:pt idx="1">
                  <c:v>95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87-4EF9-BB9B-AD7C039D3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60736"/>
        <c:axId val="109862272"/>
      </c:barChart>
      <c:catAx>
        <c:axId val="1098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9862272"/>
        <c:crosses val="autoZero"/>
        <c:auto val="1"/>
        <c:lblAlgn val="ctr"/>
        <c:lblOffset val="100"/>
        <c:noMultiLvlLbl val="0"/>
      </c:catAx>
      <c:valAx>
        <c:axId val="1098622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&quot; H&quot;" sourceLinked="1"/>
        <c:majorTickMark val="out"/>
        <c:minorTickMark val="none"/>
        <c:tickLblPos val="nextTo"/>
        <c:crossAx val="1098607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/>
            </a:pPr>
            <a:r>
              <a:rPr lang="fr-FR" sz="1100" b="1"/>
              <a:t>Baromètre social </a:t>
            </a:r>
          </a:p>
          <a:p>
            <a:pPr>
              <a:defRPr sz="1100" b="1"/>
            </a:pPr>
            <a:r>
              <a:rPr lang="fr-FR" sz="1100" b="1"/>
              <a:t>Votre opinion sur le climat social dans l'entreprise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3C78-41C7-A818-20EBEFF1A2D4}"/>
              </c:ext>
            </c:extLst>
          </c:dPt>
          <c:dPt>
            <c:idx val="1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3-3C78-41C7-A818-20EBEFF1A2D4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3C78-41C7-A818-20EBEFF1A2D4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7-3C78-41C7-A818-20EBEFF1A2D4}"/>
              </c:ext>
            </c:extLst>
          </c:dPt>
          <c:dLbls>
            <c:dLbl>
              <c:idx val="2"/>
              <c:layout>
                <c:manualLayout>
                  <c:x val="-7.2639225181598058E-2"/>
                  <c:y val="-0.227053140096618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78-41C7-A818-20EBEFF1A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Appli10_données!$A$37:$A$40</c:f>
              <c:strCache>
                <c:ptCount val="4"/>
                <c:pt idx="0">
                  <c:v>Très satisfait</c:v>
                </c:pt>
                <c:pt idx="1">
                  <c:v>Satisfait</c:v>
                </c:pt>
                <c:pt idx="2">
                  <c:v>Peu satisfait</c:v>
                </c:pt>
                <c:pt idx="3">
                  <c:v>Pas satisfait</c:v>
                </c:pt>
              </c:strCache>
            </c:strRef>
          </c:cat>
          <c:val>
            <c:numRef>
              <c:f>Appli10_données!$C$37:$C$40</c:f>
              <c:numCache>
                <c:formatCode>0.0%</c:formatCode>
                <c:ptCount val="4"/>
                <c:pt idx="0">
                  <c:v>6.25E-2</c:v>
                </c:pt>
                <c:pt idx="1">
                  <c:v>0.125</c:v>
                </c:pt>
                <c:pt idx="2">
                  <c:v>0.5</c:v>
                </c:pt>
                <c:pt idx="3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78-41C7-A818-20EBEFF1A2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Appli10_données2!$B$1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numFmt formatCode="General;General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Appli10_données2!$A$2:$A$5</c:f>
              <c:strCache>
                <c:ptCount val="4"/>
                <c:pt idx="0">
                  <c:v>Moins 30 ans</c:v>
                </c:pt>
                <c:pt idx="1">
                  <c:v>30 à 40 ans</c:v>
                </c:pt>
                <c:pt idx="2">
                  <c:v>40 à 50 ans</c:v>
                </c:pt>
                <c:pt idx="3">
                  <c:v>Plus de 50 ans</c:v>
                </c:pt>
              </c:strCache>
            </c:strRef>
          </c:cat>
          <c:val>
            <c:numRef>
              <c:f>Appli10_données2!$B$2:$B$5</c:f>
              <c:numCache>
                <c:formatCode>General</c:formatCode>
                <c:ptCount val="4"/>
                <c:pt idx="0">
                  <c:v>-2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8-4DAC-A9E0-0347F7448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0167552"/>
        <c:axId val="110169088"/>
      </c:barChart>
      <c:barChart>
        <c:barDir val="bar"/>
        <c:grouping val="clustered"/>
        <c:varyColors val="0"/>
        <c:ser>
          <c:idx val="1"/>
          <c:order val="1"/>
          <c:tx>
            <c:strRef>
              <c:f>Appli10_données2!$C$1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rgbClr val="990099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Appli10_données2!$A$2:$A$5</c:f>
              <c:strCache>
                <c:ptCount val="4"/>
                <c:pt idx="0">
                  <c:v>Moins 30 ans</c:v>
                </c:pt>
                <c:pt idx="1">
                  <c:v>30 à 40 ans</c:v>
                </c:pt>
                <c:pt idx="2">
                  <c:v>40 à 50 ans</c:v>
                </c:pt>
                <c:pt idx="3">
                  <c:v>Plus de 50 ans</c:v>
                </c:pt>
              </c:strCache>
            </c:strRef>
          </c:cat>
          <c:val>
            <c:numRef>
              <c:f>Appli10_données2!$C$2:$C$5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B8-4DAC-A9E0-0347F7448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10201088"/>
        <c:axId val="110199552"/>
      </c:barChart>
      <c:catAx>
        <c:axId val="110167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crossAx val="110169088"/>
        <c:crosses val="autoZero"/>
        <c:auto val="1"/>
        <c:lblAlgn val="ctr"/>
        <c:lblOffset val="100"/>
        <c:noMultiLvlLbl val="0"/>
      </c:catAx>
      <c:valAx>
        <c:axId val="110169088"/>
        <c:scaling>
          <c:orientation val="minMax"/>
        </c:scaling>
        <c:delete val="0"/>
        <c:axPos val="b"/>
        <c:majorGridlines/>
        <c:numFmt formatCode="General;General" sourceLinked="0"/>
        <c:majorTickMark val="out"/>
        <c:minorTickMark val="none"/>
        <c:tickLblPos val="nextTo"/>
        <c:crossAx val="110167552"/>
        <c:crosses val="autoZero"/>
        <c:crossBetween val="between"/>
      </c:valAx>
      <c:valAx>
        <c:axId val="1101995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one"/>
        <c:crossAx val="110201088"/>
        <c:crosses val="max"/>
        <c:crossBetween val="between"/>
      </c:valAx>
      <c:catAx>
        <c:axId val="110201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101995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114299</xdr:rowOff>
    </xdr:from>
    <xdr:to>
      <xdr:col>3</xdr:col>
      <xdr:colOff>428625</xdr:colOff>
      <xdr:row>12</xdr:row>
      <xdr:rowOff>114299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15</xdr:row>
      <xdr:rowOff>133350</xdr:rowOff>
    </xdr:from>
    <xdr:to>
      <xdr:col>3</xdr:col>
      <xdr:colOff>247650</xdr:colOff>
      <xdr:row>23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25</xdr:row>
      <xdr:rowOff>66675</xdr:rowOff>
    </xdr:from>
    <xdr:to>
      <xdr:col>3</xdr:col>
      <xdr:colOff>219075</xdr:colOff>
      <xdr:row>31</xdr:row>
      <xdr:rowOff>152401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236220</xdr:colOff>
      <xdr:row>12</xdr:row>
      <xdr:rowOff>144780</xdr:rowOff>
    </xdr:from>
    <xdr:to>
      <xdr:col>10</xdr:col>
      <xdr:colOff>45720</xdr:colOff>
      <xdr:row>23</xdr:row>
      <xdr:rowOff>45720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251460</xdr:colOff>
      <xdr:row>23</xdr:row>
      <xdr:rowOff>137160</xdr:rowOff>
    </xdr:from>
    <xdr:to>
      <xdr:col>10</xdr:col>
      <xdr:colOff>83820</xdr:colOff>
      <xdr:row>32</xdr:row>
      <xdr:rowOff>114300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13</xdr:row>
      <xdr:rowOff>47624</xdr:rowOff>
    </xdr:from>
    <xdr:to>
      <xdr:col>1</xdr:col>
      <xdr:colOff>9525</xdr:colOff>
      <xdr:row>21</xdr:row>
      <xdr:rowOff>19049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581025</xdr:colOff>
      <xdr:row>13</xdr:row>
      <xdr:rowOff>38100</xdr:rowOff>
    </xdr:from>
    <xdr:to>
      <xdr:col>5</xdr:col>
      <xdr:colOff>285750</xdr:colOff>
      <xdr:row>22</xdr:row>
      <xdr:rowOff>161924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41</xdr:row>
      <xdr:rowOff>180975</xdr:rowOff>
    </xdr:from>
    <xdr:to>
      <xdr:col>3</xdr:col>
      <xdr:colOff>85725</xdr:colOff>
      <xdr:row>56</xdr:row>
      <xdr:rowOff>66675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6</xdr:row>
      <xdr:rowOff>66675</xdr:rowOff>
    </xdr:from>
    <xdr:to>
      <xdr:col>5</xdr:col>
      <xdr:colOff>666750</xdr:colOff>
      <xdr:row>20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3E1B6-D453-4262-9A70-8AC3297A9A11}">
  <sheetPr>
    <tabColor theme="4" tint="0.59999389629810485"/>
  </sheetPr>
  <dimension ref="A1:G35"/>
  <sheetViews>
    <sheetView workbookViewId="0">
      <selection activeCell="F26" sqref="F26"/>
    </sheetView>
  </sheetViews>
  <sheetFormatPr baseColWidth="10" defaultRowHeight="15" outlineLevelRow="1" outlineLevelCol="1" x14ac:dyDescent="0.25"/>
  <cols>
    <col min="1" max="1" width="39.5703125" customWidth="1"/>
    <col min="2" max="2" width="0.28515625" hidden="1" customWidth="1" outlineLevel="1"/>
    <col min="3" max="3" width="10.7109375" customWidth="1" collapsed="1"/>
    <col min="4" max="4" width="10.7109375" customWidth="1"/>
    <col min="5" max="5" width="8.28515625" customWidth="1"/>
    <col min="6" max="6" width="9.7109375" customWidth="1"/>
    <col min="7" max="7" width="7.28515625" customWidth="1"/>
  </cols>
  <sheetData>
    <row r="1" spans="1:7" x14ac:dyDescent="0.25">
      <c r="A1" s="119" t="s">
        <v>45</v>
      </c>
      <c r="B1" s="119"/>
      <c r="C1" s="119"/>
      <c r="D1" s="119"/>
      <c r="E1" s="119"/>
      <c r="F1" s="119"/>
      <c r="G1" s="119"/>
    </row>
    <row r="2" spans="1:7" x14ac:dyDescent="0.25">
      <c r="A2" s="117" t="s">
        <v>0</v>
      </c>
      <c r="B2" s="64"/>
      <c r="C2" s="65" t="s">
        <v>1</v>
      </c>
      <c r="D2" s="114" t="s">
        <v>2</v>
      </c>
      <c r="E2" s="115"/>
      <c r="F2" s="115"/>
      <c r="G2" s="116"/>
    </row>
    <row r="3" spans="1:7" x14ac:dyDescent="0.25">
      <c r="A3" s="118"/>
      <c r="B3" s="66" t="s">
        <v>22</v>
      </c>
      <c r="C3" s="67" t="s">
        <v>23</v>
      </c>
      <c r="D3" s="67" t="s">
        <v>23</v>
      </c>
      <c r="E3" s="68" t="s">
        <v>3</v>
      </c>
      <c r="F3" s="69" t="s">
        <v>25</v>
      </c>
      <c r="G3" s="68" t="s">
        <v>24</v>
      </c>
    </row>
    <row r="4" spans="1:7" x14ac:dyDescent="0.25">
      <c r="A4" s="13" t="s">
        <v>4</v>
      </c>
      <c r="B4" s="18"/>
      <c r="C4" s="28">
        <f>C12*12+C5+(3*C8)</f>
        <v>808767</v>
      </c>
      <c r="D4" s="28">
        <f>D12*12+D5+(4*D8)</f>
        <v>1040527.4</v>
      </c>
      <c r="E4" s="123"/>
      <c r="F4" s="22">
        <f>F12*12+F5+(4*F8)</f>
        <v>960680</v>
      </c>
      <c r="G4" s="125"/>
    </row>
    <row r="5" spans="1:7" x14ac:dyDescent="0.25">
      <c r="A5" s="13" t="s">
        <v>15</v>
      </c>
      <c r="B5" s="17"/>
      <c r="C5" s="28">
        <f>C7*365*135</f>
        <v>739125</v>
      </c>
      <c r="D5" s="28">
        <f>D7*365*135</f>
        <v>936225</v>
      </c>
      <c r="E5" s="123"/>
      <c r="F5" s="22">
        <f>F7*365*135</f>
        <v>862312.5</v>
      </c>
      <c r="G5" s="125"/>
    </row>
    <row r="6" spans="1:7" x14ac:dyDescent="0.25">
      <c r="A6" s="12" t="s">
        <v>7</v>
      </c>
      <c r="B6" s="17"/>
      <c r="C6" s="1">
        <v>35</v>
      </c>
      <c r="D6" s="1">
        <v>35</v>
      </c>
      <c r="E6" s="123"/>
      <c r="F6" s="11">
        <v>35</v>
      </c>
      <c r="G6" s="125"/>
    </row>
    <row r="7" spans="1:7" hidden="1" outlineLevel="1" x14ac:dyDescent="0.25">
      <c r="A7" s="12" t="s">
        <v>6</v>
      </c>
      <c r="B7" s="17"/>
      <c r="C7" s="1">
        <v>15</v>
      </c>
      <c r="D7" s="1">
        <v>19</v>
      </c>
      <c r="E7" s="123">
        <f t="shared" ref="E7:E15" si="0">(D7-C7)/C7</f>
        <v>0.26666666666666666</v>
      </c>
      <c r="F7" s="11">
        <v>17.5</v>
      </c>
      <c r="G7" s="123">
        <f t="shared" ref="G7:G15" si="1">(D7-F7)/F7</f>
        <v>8.5714285714285715E-2</v>
      </c>
    </row>
    <row r="8" spans="1:7" hidden="1" outlineLevel="1" x14ac:dyDescent="0.25">
      <c r="A8" s="12" t="s">
        <v>9</v>
      </c>
      <c r="B8" s="17"/>
      <c r="C8" s="30">
        <f>C7*365</f>
        <v>5475</v>
      </c>
      <c r="D8" s="30">
        <f>D7*365</f>
        <v>6935</v>
      </c>
      <c r="E8" s="123">
        <f t="shared" si="0"/>
        <v>0.26666666666666666</v>
      </c>
      <c r="F8" s="23">
        <f>F7*365</f>
        <v>6387.5</v>
      </c>
      <c r="G8" s="123">
        <f t="shared" si="1"/>
        <v>8.5714285714285715E-2</v>
      </c>
    </row>
    <row r="9" spans="1:7" hidden="1" outlineLevel="1" x14ac:dyDescent="0.25">
      <c r="A9" s="12" t="s">
        <v>10</v>
      </c>
      <c r="B9" s="17"/>
      <c r="C9" s="30">
        <f>C8*0.6</f>
        <v>3285</v>
      </c>
      <c r="D9" s="30">
        <f>D8*0.4</f>
        <v>2774</v>
      </c>
      <c r="E9" s="123">
        <f t="shared" si="0"/>
        <v>-0.15555555555555556</v>
      </c>
      <c r="F9" s="23">
        <f>F8*0.42</f>
        <v>2682.75</v>
      </c>
      <c r="G9" s="123">
        <f t="shared" si="1"/>
        <v>3.4013605442176874E-2</v>
      </c>
    </row>
    <row r="10" spans="1:7" hidden="1" outlineLevel="1" x14ac:dyDescent="0.25">
      <c r="A10" s="12" t="s">
        <v>19</v>
      </c>
      <c r="B10" s="17"/>
      <c r="C10" s="30">
        <v>1500</v>
      </c>
      <c r="D10" s="30">
        <v>1700</v>
      </c>
      <c r="E10" s="123">
        <f t="shared" si="0"/>
        <v>0.13333333333333333</v>
      </c>
      <c r="F10" s="23">
        <v>2000</v>
      </c>
      <c r="G10" s="123">
        <f t="shared" si="1"/>
        <v>-0.15</v>
      </c>
    </row>
    <row r="11" spans="1:7" hidden="1" outlineLevel="1" x14ac:dyDescent="0.25">
      <c r="A11" s="12" t="s">
        <v>17</v>
      </c>
      <c r="B11" s="17"/>
      <c r="C11" s="1">
        <v>450</v>
      </c>
      <c r="D11" s="1">
        <v>440</v>
      </c>
      <c r="E11" s="123">
        <f t="shared" si="0"/>
        <v>-2.2222222222222223E-2</v>
      </c>
      <c r="F11" s="11">
        <v>300</v>
      </c>
      <c r="G11" s="123">
        <f t="shared" si="1"/>
        <v>0.46666666666666667</v>
      </c>
    </row>
    <row r="12" spans="1:7" hidden="1" outlineLevel="1" x14ac:dyDescent="0.25">
      <c r="A12" s="12" t="s">
        <v>12</v>
      </c>
      <c r="B12" s="17"/>
      <c r="C12" s="30">
        <f>C8*0.81</f>
        <v>4434.75</v>
      </c>
      <c r="D12" s="30">
        <f>D8*0.92</f>
        <v>6380.2000000000007</v>
      </c>
      <c r="E12" s="123">
        <f t="shared" si="0"/>
        <v>0.43868312757201661</v>
      </c>
      <c r="F12" s="23">
        <f>F8*0.95</f>
        <v>6068.125</v>
      </c>
      <c r="G12" s="123">
        <f t="shared" si="1"/>
        <v>5.1428571428571546E-2</v>
      </c>
    </row>
    <row r="13" spans="1:7" collapsed="1" x14ac:dyDescent="0.25">
      <c r="A13" s="14" t="s">
        <v>5</v>
      </c>
      <c r="B13" s="19" t="s">
        <v>8</v>
      </c>
      <c r="C13" s="39">
        <f>C7/C6</f>
        <v>0.42857142857142855</v>
      </c>
      <c r="D13" s="39">
        <f>D7/D6</f>
        <v>0.54285714285714282</v>
      </c>
      <c r="E13" s="123"/>
      <c r="F13" s="40">
        <f>F7/F6</f>
        <v>0.5</v>
      </c>
      <c r="G13" s="125"/>
    </row>
    <row r="14" spans="1:7" x14ac:dyDescent="0.25">
      <c r="A14" s="14" t="s">
        <v>28</v>
      </c>
      <c r="B14" s="19" t="s">
        <v>30</v>
      </c>
      <c r="C14" s="31">
        <f>C8/C9</f>
        <v>1.6666666666666667</v>
      </c>
      <c r="D14" s="31">
        <f>D8/D9</f>
        <v>2.5</v>
      </c>
      <c r="E14" s="123"/>
      <c r="F14" s="24">
        <f>F8/F9</f>
        <v>2.3809523809523809</v>
      </c>
      <c r="G14" s="125"/>
    </row>
    <row r="15" spans="1:7" x14ac:dyDescent="0.25">
      <c r="A15" s="14" t="s">
        <v>33</v>
      </c>
      <c r="B15" s="19"/>
      <c r="C15" s="39">
        <v>0.18</v>
      </c>
      <c r="D15" s="39">
        <v>0.25</v>
      </c>
      <c r="E15" s="123"/>
      <c r="F15" s="40">
        <v>0.3</v>
      </c>
      <c r="G15" s="126"/>
    </row>
    <row r="16" spans="1:7" x14ac:dyDescent="0.25">
      <c r="A16" s="15" t="s">
        <v>14</v>
      </c>
      <c r="B16" s="20" t="s">
        <v>16</v>
      </c>
      <c r="C16" s="9">
        <f>C5/(C7*365)</f>
        <v>135</v>
      </c>
      <c r="D16" s="9">
        <f>D5/(D7*365)</f>
        <v>135</v>
      </c>
      <c r="E16" s="123"/>
      <c r="F16" s="35">
        <f>F5/(F7*365)</f>
        <v>135</v>
      </c>
      <c r="G16" s="125"/>
    </row>
    <row r="17" spans="1:7" ht="15" customHeight="1" x14ac:dyDescent="0.25">
      <c r="A17" s="15" t="s">
        <v>11</v>
      </c>
      <c r="B17" s="20" t="s">
        <v>13</v>
      </c>
      <c r="C17" s="43">
        <f>C12/C8</f>
        <v>0.81</v>
      </c>
      <c r="D17" s="43">
        <f>D12/D8</f>
        <v>0.92000000000000015</v>
      </c>
      <c r="E17" s="123"/>
      <c r="F17" s="44">
        <f>F12/F8</f>
        <v>0.95</v>
      </c>
      <c r="G17" s="126"/>
    </row>
    <row r="18" spans="1:7" x14ac:dyDescent="0.25">
      <c r="A18" s="15" t="s">
        <v>26</v>
      </c>
      <c r="B18" s="20" t="s">
        <v>16</v>
      </c>
      <c r="C18" s="33">
        <f>C4/C8</f>
        <v>147.72</v>
      </c>
      <c r="D18" s="33">
        <f>D4/D8</f>
        <v>150.04</v>
      </c>
      <c r="E18" s="123"/>
      <c r="F18" s="26">
        <f t="shared" ref="F18" si="2">F4/F8</f>
        <v>150.4</v>
      </c>
      <c r="G18" s="125"/>
    </row>
    <row r="19" spans="1:7" x14ac:dyDescent="0.25">
      <c r="A19" s="15" t="s">
        <v>27</v>
      </c>
      <c r="B19" s="20"/>
      <c r="C19" s="33">
        <f>C4/(C6*365)</f>
        <v>63.308571428571426</v>
      </c>
      <c r="D19" s="33">
        <f>D4/(D6*365)</f>
        <v>81.450285714285712</v>
      </c>
      <c r="E19" s="123"/>
      <c r="F19" s="26">
        <f t="shared" ref="F19" si="3">F4/(F6*365)</f>
        <v>75.2</v>
      </c>
      <c r="G19" s="125"/>
    </row>
    <row r="20" spans="1:7" x14ac:dyDescent="0.25">
      <c r="A20" s="12" t="s">
        <v>29</v>
      </c>
      <c r="B20" s="17" t="s">
        <v>18</v>
      </c>
      <c r="C20" s="32">
        <f>C11/C8</f>
        <v>8.2191780821917804E-2</v>
      </c>
      <c r="D20" s="32">
        <f>D11/D8</f>
        <v>6.344628695025234E-2</v>
      </c>
      <c r="E20" s="123"/>
      <c r="F20" s="25">
        <f>F11/F8</f>
        <v>4.6966731898238745E-2</v>
      </c>
      <c r="G20" s="126"/>
    </row>
    <row r="21" spans="1:7" x14ac:dyDescent="0.25">
      <c r="A21" s="16" t="s">
        <v>20</v>
      </c>
      <c r="B21" s="21" t="s">
        <v>21</v>
      </c>
      <c r="C21" s="34">
        <f>C10/C8</f>
        <v>0.27397260273972601</v>
      </c>
      <c r="D21" s="34">
        <f>D10/D8</f>
        <v>0.24513338139870222</v>
      </c>
      <c r="E21" s="124"/>
      <c r="F21" s="27">
        <f>F10/F8</f>
        <v>0.3131115459882583</v>
      </c>
      <c r="G21" s="127"/>
    </row>
    <row r="23" spans="1:7" x14ac:dyDescent="0.25">
      <c r="A23" s="70" t="s">
        <v>22</v>
      </c>
      <c r="B23" s="71"/>
      <c r="C23" s="72" t="s">
        <v>1</v>
      </c>
      <c r="D23" s="73" t="s">
        <v>2</v>
      </c>
    </row>
    <row r="24" spans="1:7" x14ac:dyDescent="0.25">
      <c r="A24" s="1" t="s">
        <v>48</v>
      </c>
      <c r="B24" s="7"/>
      <c r="C24" s="7">
        <v>146</v>
      </c>
      <c r="D24" s="29">
        <v>144</v>
      </c>
    </row>
    <row r="25" spans="1:7" x14ac:dyDescent="0.25">
      <c r="A25" s="1" t="s">
        <v>31</v>
      </c>
      <c r="B25" s="7"/>
      <c r="C25" s="7">
        <v>2890</v>
      </c>
      <c r="D25" s="29">
        <v>2792</v>
      </c>
    </row>
    <row r="26" spans="1:7" x14ac:dyDescent="0.25">
      <c r="A26" s="1" t="s">
        <v>49</v>
      </c>
      <c r="B26" s="7"/>
      <c r="C26" s="8">
        <v>0.52</v>
      </c>
      <c r="D26" s="36">
        <v>0.53</v>
      </c>
    </row>
    <row r="27" spans="1:7" x14ac:dyDescent="0.25">
      <c r="A27" s="4" t="s">
        <v>15</v>
      </c>
      <c r="B27" s="10"/>
      <c r="C27" s="37">
        <f>C25*C26*85*365</f>
        <v>46624370</v>
      </c>
      <c r="D27" s="38">
        <f>D25*D26*85*365</f>
        <v>45909554</v>
      </c>
    </row>
    <row r="28" spans="1:7" x14ac:dyDescent="0.25">
      <c r="C28" s="6"/>
      <c r="D28" s="6"/>
    </row>
    <row r="29" spans="1:7" x14ac:dyDescent="0.25">
      <c r="A29" s="54"/>
      <c r="B29" s="58"/>
      <c r="C29" s="41" t="s">
        <v>1</v>
      </c>
      <c r="D29" s="42" t="s">
        <v>2</v>
      </c>
    </row>
    <row r="30" spans="1:7" x14ac:dyDescent="0.25">
      <c r="A30" s="1" t="s">
        <v>46</v>
      </c>
      <c r="B30" s="7"/>
      <c r="C30" s="63">
        <f>C6</f>
        <v>35</v>
      </c>
      <c r="D30" s="59">
        <f>D6</f>
        <v>35</v>
      </c>
    </row>
    <row r="31" spans="1:7" x14ac:dyDescent="0.25">
      <c r="A31" s="1" t="s">
        <v>50</v>
      </c>
      <c r="B31" s="7"/>
      <c r="C31" s="63">
        <f>C25</f>
        <v>2890</v>
      </c>
      <c r="D31" s="59">
        <f>D25</f>
        <v>2792</v>
      </c>
    </row>
    <row r="32" spans="1:7" x14ac:dyDescent="0.25">
      <c r="A32" s="46" t="s">
        <v>32</v>
      </c>
      <c r="B32" s="60"/>
      <c r="C32" s="128"/>
      <c r="D32" s="129"/>
      <c r="E32" s="45"/>
    </row>
    <row r="33" spans="1:5" ht="27" customHeight="1" x14ac:dyDescent="0.25">
      <c r="A33" s="1" t="s">
        <v>43</v>
      </c>
      <c r="B33" s="7"/>
      <c r="C33" s="63">
        <f>C4</f>
        <v>808767</v>
      </c>
      <c r="D33" s="59">
        <f>D4</f>
        <v>1040527.4</v>
      </c>
      <c r="E33" s="45"/>
    </row>
    <row r="34" spans="1:5" x14ac:dyDescent="0.25">
      <c r="A34" s="1" t="s">
        <v>44</v>
      </c>
      <c r="B34" s="7"/>
      <c r="C34" s="63">
        <f>C27</f>
        <v>46624370</v>
      </c>
      <c r="D34" s="59">
        <f>D27</f>
        <v>45909554</v>
      </c>
      <c r="E34" s="45"/>
    </row>
    <row r="35" spans="1:5" x14ac:dyDescent="0.25">
      <c r="A35" s="61" t="s">
        <v>76</v>
      </c>
      <c r="B35" s="62"/>
      <c r="C35" s="130"/>
      <c r="D35" s="131"/>
      <c r="E35" s="45"/>
    </row>
  </sheetData>
  <mergeCells count="3">
    <mergeCell ref="A1:G1"/>
    <mergeCell ref="A2:A3"/>
    <mergeCell ref="D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1"/>
  <sheetViews>
    <sheetView showGridLines="0" topLeftCell="A9" zoomScaleNormal="100" workbookViewId="0">
      <selection activeCell="M19" sqref="M19"/>
    </sheetView>
  </sheetViews>
  <sheetFormatPr baseColWidth="10" defaultRowHeight="15" x14ac:dyDescent="0.25"/>
  <cols>
    <col min="1" max="3" width="9.28515625" customWidth="1"/>
    <col min="4" max="4" width="10.42578125" customWidth="1"/>
    <col min="5" max="5" width="4" customWidth="1"/>
    <col min="6" max="6" width="21.7109375" customWidth="1"/>
    <col min="7" max="7" width="8.140625" bestFit="1" customWidth="1"/>
    <col min="8" max="8" width="7.28515625" customWidth="1"/>
    <col min="9" max="9" width="8" customWidth="1"/>
    <col min="10" max="10" width="2.28515625" customWidth="1"/>
    <col min="11" max="11" width="7.85546875" customWidth="1"/>
    <col min="12" max="12" width="6.5703125" customWidth="1"/>
    <col min="13" max="13" width="7" customWidth="1"/>
  </cols>
  <sheetData>
    <row r="1" spans="1:9" ht="27" x14ac:dyDescent="0.25">
      <c r="A1" s="90" t="s">
        <v>59</v>
      </c>
      <c r="B1" s="88"/>
      <c r="C1" s="88"/>
      <c r="D1" s="88"/>
      <c r="E1" s="88"/>
      <c r="F1" s="89" t="s">
        <v>58</v>
      </c>
      <c r="G1" s="88"/>
      <c r="H1" s="88"/>
      <c r="I1" s="88"/>
    </row>
    <row r="2" spans="1:9" ht="22.5" x14ac:dyDescent="0.25">
      <c r="A2" s="87"/>
      <c r="G2" s="47"/>
    </row>
    <row r="3" spans="1:9" ht="16.899999999999999" customHeight="1" x14ac:dyDescent="0.25">
      <c r="A3" s="120" t="s">
        <v>57</v>
      </c>
      <c r="B3" s="120"/>
      <c r="C3" s="120"/>
      <c r="D3" s="120"/>
      <c r="F3" s="121" t="s">
        <v>56</v>
      </c>
      <c r="G3" s="122"/>
      <c r="H3" s="122"/>
      <c r="I3" s="122"/>
    </row>
    <row r="4" spans="1:9" ht="9" customHeight="1" x14ac:dyDescent="0.25"/>
    <row r="5" spans="1:9" ht="30" x14ac:dyDescent="0.25">
      <c r="G5" s="86" t="s">
        <v>1</v>
      </c>
      <c r="H5" s="86" t="s">
        <v>2</v>
      </c>
      <c r="I5" s="85" t="s">
        <v>55</v>
      </c>
    </row>
    <row r="6" spans="1:9" x14ac:dyDescent="0.25">
      <c r="F6" s="77" t="s">
        <v>35</v>
      </c>
      <c r="G6" s="84">
        <v>17</v>
      </c>
      <c r="H6" s="75">
        <v>16</v>
      </c>
      <c r="I6" s="80">
        <f>(H6-G6)/G6</f>
        <v>-5.8823529411764705E-2</v>
      </c>
    </row>
    <row r="7" spans="1:9" ht="16.5" customHeight="1" x14ac:dyDescent="0.25">
      <c r="F7" s="77" t="s">
        <v>36</v>
      </c>
      <c r="G7" s="84">
        <v>3</v>
      </c>
      <c r="H7" s="75">
        <v>3</v>
      </c>
      <c r="I7" s="80">
        <f>(H7-G7)/G7</f>
        <v>0</v>
      </c>
    </row>
    <row r="8" spans="1:9" x14ac:dyDescent="0.25">
      <c r="F8" s="77" t="s">
        <v>37</v>
      </c>
      <c r="G8" s="84">
        <v>2</v>
      </c>
      <c r="H8" s="75">
        <v>3</v>
      </c>
      <c r="I8" s="80">
        <f>(H8-G8)/G8</f>
        <v>0.5</v>
      </c>
    </row>
    <row r="9" spans="1:9" x14ac:dyDescent="0.25">
      <c r="F9" s="77" t="s">
        <v>54</v>
      </c>
      <c r="G9" s="82">
        <v>0.09</v>
      </c>
      <c r="H9" s="83">
        <v>0.104</v>
      </c>
      <c r="I9" s="80">
        <f>H9-G9</f>
        <v>1.3999999999999999E-2</v>
      </c>
    </row>
    <row r="10" spans="1:9" x14ac:dyDescent="0.25">
      <c r="F10" s="77" t="s">
        <v>38</v>
      </c>
      <c r="G10" s="82">
        <v>0.67</v>
      </c>
      <c r="H10" s="81">
        <v>0.65</v>
      </c>
      <c r="I10" s="80">
        <f>H10-G10</f>
        <v>-2.0000000000000018E-2</v>
      </c>
    </row>
    <row r="11" spans="1:9" x14ac:dyDescent="0.25">
      <c r="F11" s="77" t="s">
        <v>39</v>
      </c>
      <c r="G11" s="79">
        <v>4</v>
      </c>
      <c r="H11" s="78">
        <v>4.0999999999999996</v>
      </c>
      <c r="I11" s="74"/>
    </row>
    <row r="12" spans="1:9" x14ac:dyDescent="0.25">
      <c r="F12" s="77" t="s">
        <v>47</v>
      </c>
      <c r="G12" s="76">
        <v>28.06</v>
      </c>
      <c r="H12" s="75">
        <v>30.5</v>
      </c>
      <c r="I12" s="74"/>
    </row>
    <row r="13" spans="1:9" x14ac:dyDescent="0.25">
      <c r="G13" s="50"/>
      <c r="H13" s="51"/>
    </row>
    <row r="14" spans="1:9" x14ac:dyDescent="0.25">
      <c r="A14" s="120" t="s">
        <v>53</v>
      </c>
      <c r="B14" s="120"/>
      <c r="C14" s="120"/>
      <c r="D14" s="120"/>
      <c r="G14" s="50"/>
      <c r="H14" s="51"/>
    </row>
    <row r="15" spans="1:9" x14ac:dyDescent="0.25">
      <c r="A15" s="52" t="s">
        <v>52</v>
      </c>
    </row>
    <row r="16" spans="1:9" x14ac:dyDescent="0.25">
      <c r="H16" s="53"/>
      <c r="I16" s="5"/>
    </row>
    <row r="17" spans="1:9" x14ac:dyDescent="0.25">
      <c r="F17" s="53"/>
      <c r="I17" s="53"/>
    </row>
    <row r="24" spans="1:9" ht="21.75" customHeight="1" x14ac:dyDescent="0.25"/>
    <row r="25" spans="1:9" ht="18.75" customHeight="1" x14ac:dyDescent="0.25">
      <c r="A25" s="52" t="s">
        <v>51</v>
      </c>
    </row>
    <row r="27" spans="1:9" ht="18.75" customHeight="1" x14ac:dyDescent="0.25"/>
    <row r="28" spans="1:9" ht="17.25" customHeight="1" x14ac:dyDescent="0.25"/>
    <row r="29" spans="1:9" ht="17.25" customHeight="1" x14ac:dyDescent="0.25"/>
    <row r="30" spans="1:9" ht="18.75" customHeight="1" x14ac:dyDescent="0.25"/>
    <row r="31" spans="1:9" ht="18" customHeight="1" x14ac:dyDescent="0.25"/>
  </sheetData>
  <mergeCells count="3">
    <mergeCell ref="A3:D3"/>
    <mergeCell ref="F3:I3"/>
    <mergeCell ref="A14:D14"/>
  </mergeCells>
  <pageMargins left="0.35" right="0.35" top="0.47" bottom="0.7" header="0.21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1"/>
  <sheetViews>
    <sheetView tabSelected="1" workbookViewId="0">
      <selection activeCell="A7" sqref="A7"/>
    </sheetView>
  </sheetViews>
  <sheetFormatPr baseColWidth="10" defaultRowHeight="15" x14ac:dyDescent="0.25"/>
  <cols>
    <col min="1" max="1" width="45.42578125" customWidth="1"/>
  </cols>
  <sheetData>
    <row r="1" spans="1:4" x14ac:dyDescent="0.25">
      <c r="A1" s="54"/>
      <c r="B1" s="55" t="s">
        <v>42</v>
      </c>
      <c r="C1" s="55" t="s">
        <v>1</v>
      </c>
      <c r="D1" s="56" t="s">
        <v>2</v>
      </c>
    </row>
    <row r="2" spans="1:4" x14ac:dyDescent="0.25">
      <c r="A2" s="4" t="s">
        <v>69</v>
      </c>
      <c r="B2" s="37">
        <v>1567</v>
      </c>
      <c r="C2" s="37">
        <v>1590</v>
      </c>
      <c r="D2" s="38">
        <v>1607</v>
      </c>
    </row>
    <row r="3" spans="1:4" x14ac:dyDescent="0.25">
      <c r="A3" s="112"/>
      <c r="B3" s="111"/>
      <c r="C3" s="111"/>
      <c r="D3" s="110"/>
    </row>
    <row r="4" spans="1:4" x14ac:dyDescent="0.25">
      <c r="A4" s="109" t="s">
        <v>40</v>
      </c>
      <c r="B4" s="108"/>
      <c r="C4" s="108"/>
      <c r="D4" s="108"/>
    </row>
    <row r="5" spans="1:4" x14ac:dyDescent="0.25">
      <c r="A5" s="54" t="s">
        <v>41</v>
      </c>
      <c r="B5" s="58"/>
      <c r="C5" s="58"/>
      <c r="D5" s="107"/>
    </row>
    <row r="6" spans="1:4" x14ac:dyDescent="0.25">
      <c r="A6" s="1"/>
      <c r="B6" s="2" t="s">
        <v>1</v>
      </c>
      <c r="C6" s="2" t="s">
        <v>67</v>
      </c>
      <c r="D6" s="3" t="s">
        <v>66</v>
      </c>
    </row>
    <row r="7" spans="1:4" x14ac:dyDescent="0.25">
      <c r="A7" s="4"/>
      <c r="B7" s="106">
        <v>1.7999999999999999E-2</v>
      </c>
      <c r="C7" s="106">
        <v>0.05</v>
      </c>
      <c r="D7" s="105">
        <v>2.1000000000000001E-2</v>
      </c>
    </row>
    <row r="9" spans="1:4" x14ac:dyDescent="0.25">
      <c r="A9" s="4" t="s">
        <v>68</v>
      </c>
    </row>
    <row r="10" spans="1:4" x14ac:dyDescent="0.25">
      <c r="A10" s="54"/>
      <c r="B10" s="55" t="s">
        <v>1</v>
      </c>
      <c r="C10" s="55" t="s">
        <v>67</v>
      </c>
      <c r="D10" s="56" t="s">
        <v>66</v>
      </c>
    </row>
    <row r="11" spans="1:4" x14ac:dyDescent="0.25">
      <c r="A11" s="4"/>
      <c r="B11" s="104">
        <v>34</v>
      </c>
      <c r="C11" s="104">
        <v>95</v>
      </c>
      <c r="D11" s="103">
        <v>43</v>
      </c>
    </row>
    <row r="26" spans="1:4" ht="38.25" x14ac:dyDescent="0.25">
      <c r="A26" s="48" t="s">
        <v>34</v>
      </c>
      <c r="B26" s="49" t="s">
        <v>1</v>
      </c>
      <c r="C26" s="102" t="s">
        <v>2</v>
      </c>
      <c r="D26" s="101" t="s">
        <v>55</v>
      </c>
    </row>
    <row r="27" spans="1:4" x14ac:dyDescent="0.25">
      <c r="A27" s="1" t="s">
        <v>35</v>
      </c>
      <c r="B27" s="2">
        <v>17</v>
      </c>
      <c r="C27" s="100">
        <v>16</v>
      </c>
      <c r="D27" s="57">
        <f>(C27-B27)/B27</f>
        <v>-5.8823529411764705E-2</v>
      </c>
    </row>
    <row r="28" spans="1:4" x14ac:dyDescent="0.25">
      <c r="A28" s="1" t="s">
        <v>36</v>
      </c>
      <c r="B28" s="2">
        <v>3</v>
      </c>
      <c r="C28" s="100">
        <v>3</v>
      </c>
      <c r="D28" s="57">
        <f>(C28-B28)/B28</f>
        <v>0</v>
      </c>
    </row>
    <row r="29" spans="1:4" x14ac:dyDescent="0.25">
      <c r="A29" s="1" t="s">
        <v>37</v>
      </c>
      <c r="B29" s="2">
        <v>2</v>
      </c>
      <c r="C29" s="100">
        <v>3</v>
      </c>
      <c r="D29" s="57">
        <f>C29-B29</f>
        <v>1</v>
      </c>
    </row>
    <row r="30" spans="1:4" x14ac:dyDescent="0.25">
      <c r="A30" s="1" t="s">
        <v>54</v>
      </c>
      <c r="B30" s="98">
        <v>0.09</v>
      </c>
      <c r="C30" s="99">
        <v>0.104</v>
      </c>
      <c r="D30" s="57">
        <f>C30-B30</f>
        <v>1.3999999999999999E-2</v>
      </c>
    </row>
    <row r="31" spans="1:4" x14ac:dyDescent="0.25">
      <c r="A31" s="1" t="s">
        <v>38</v>
      </c>
      <c r="B31" s="98">
        <v>0.67</v>
      </c>
      <c r="C31" s="97">
        <v>0.65</v>
      </c>
      <c r="D31" s="57">
        <f>C31-B31</f>
        <v>-2.0000000000000018E-2</v>
      </c>
    </row>
    <row r="32" spans="1:4" x14ac:dyDescent="0.25">
      <c r="A32" s="1" t="s">
        <v>39</v>
      </c>
      <c r="B32" s="96">
        <v>4</v>
      </c>
      <c r="C32" s="95">
        <v>4.0999999999999996</v>
      </c>
      <c r="D32" s="94"/>
    </row>
    <row r="33" spans="1:4" x14ac:dyDescent="0.25">
      <c r="A33" s="4" t="s">
        <v>65</v>
      </c>
      <c r="B33" s="93">
        <v>28.06</v>
      </c>
      <c r="C33" s="92">
        <v>30.5</v>
      </c>
      <c r="D33" s="91"/>
    </row>
    <row r="35" spans="1:4" x14ac:dyDescent="0.25">
      <c r="A35" t="s">
        <v>64</v>
      </c>
    </row>
    <row r="37" spans="1:4" x14ac:dyDescent="0.25">
      <c r="A37" t="s">
        <v>63</v>
      </c>
      <c r="B37">
        <v>1</v>
      </c>
      <c r="C37" s="51">
        <f>B37/$B$41</f>
        <v>6.25E-2</v>
      </c>
    </row>
    <row r="38" spans="1:4" x14ac:dyDescent="0.25">
      <c r="A38" t="s">
        <v>62</v>
      </c>
      <c r="B38">
        <v>2</v>
      </c>
      <c r="C38" s="51">
        <f>B38/$B$41</f>
        <v>0.125</v>
      </c>
    </row>
    <row r="39" spans="1:4" x14ac:dyDescent="0.25">
      <c r="A39" t="s">
        <v>61</v>
      </c>
      <c r="B39">
        <v>8</v>
      </c>
      <c r="C39" s="51">
        <f>B39/$B$41</f>
        <v>0.5</v>
      </c>
    </row>
    <row r="40" spans="1:4" x14ac:dyDescent="0.25">
      <c r="A40" t="s">
        <v>60</v>
      </c>
      <c r="B40">
        <v>5</v>
      </c>
      <c r="C40" s="51">
        <f>B40/$B$41</f>
        <v>0.3125</v>
      </c>
    </row>
    <row r="41" spans="1:4" x14ac:dyDescent="0.25">
      <c r="B41">
        <f>SUM(B37:B40)</f>
        <v>16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"/>
  <sheetViews>
    <sheetView workbookViewId="0">
      <selection activeCell="I13" sqref="I13"/>
    </sheetView>
  </sheetViews>
  <sheetFormatPr baseColWidth="10" defaultRowHeight="15" x14ac:dyDescent="0.25"/>
  <cols>
    <col min="1" max="1" width="14.85546875" customWidth="1"/>
  </cols>
  <sheetData>
    <row r="1" spans="1:3" x14ac:dyDescent="0.25">
      <c r="B1" t="s">
        <v>75</v>
      </c>
      <c r="C1" t="s">
        <v>74</v>
      </c>
    </row>
    <row r="2" spans="1:3" x14ac:dyDescent="0.25">
      <c r="A2" t="s">
        <v>73</v>
      </c>
      <c r="B2">
        <v>-2</v>
      </c>
      <c r="C2">
        <v>5</v>
      </c>
    </row>
    <row r="3" spans="1:3" x14ac:dyDescent="0.25">
      <c r="A3" t="s">
        <v>72</v>
      </c>
      <c r="B3">
        <v>-1</v>
      </c>
      <c r="C3">
        <v>4</v>
      </c>
    </row>
    <row r="4" spans="1:3" x14ac:dyDescent="0.25">
      <c r="A4" t="s">
        <v>71</v>
      </c>
      <c r="B4">
        <v>-1</v>
      </c>
      <c r="C4">
        <v>2</v>
      </c>
    </row>
    <row r="5" spans="1:3" x14ac:dyDescent="0.25">
      <c r="A5" t="s">
        <v>70</v>
      </c>
      <c r="B5">
        <v>-1</v>
      </c>
      <c r="C5">
        <v>0</v>
      </c>
    </row>
    <row r="6" spans="1:3" x14ac:dyDescent="0.25">
      <c r="A6" s="113"/>
    </row>
    <row r="7" spans="1:3" x14ac:dyDescent="0.25">
      <c r="A7" s="113"/>
      <c r="B7" s="51"/>
      <c r="C7" s="5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Notion2_corr (2)</vt:lpstr>
      <vt:lpstr>Appli10_doc</vt:lpstr>
      <vt:lpstr>Appli10_données</vt:lpstr>
      <vt:lpstr>Appli10_données2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ChD</dc:creator>
  <cp:lastModifiedBy>Florent Leydier</cp:lastModifiedBy>
  <cp:lastPrinted>2019-01-21T07:21:44Z</cp:lastPrinted>
  <dcterms:created xsi:type="dcterms:W3CDTF">2019-01-12T17:01:54Z</dcterms:created>
  <dcterms:modified xsi:type="dcterms:W3CDTF">2024-04-26T05:30:46Z</dcterms:modified>
</cp:coreProperties>
</file>